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0320" windowHeight="8010" activeTab="1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19" i="2"/>
  <c r="B19"/>
  <c r="E19" s="1"/>
  <c r="A20"/>
  <c r="B20" s="1"/>
  <c r="A21"/>
  <c r="A22" s="1"/>
  <c r="A18"/>
  <c r="E17"/>
  <c r="B18"/>
  <c r="C18" s="1"/>
  <c r="D18" s="1"/>
  <c r="B17"/>
  <c r="C17" s="1"/>
  <c r="D17" s="1"/>
  <c r="B14"/>
  <c r="B13"/>
  <c r="B6"/>
  <c r="E5"/>
  <c r="E4"/>
  <c r="E9" s="1"/>
  <c r="B19" i="1"/>
  <c r="C18"/>
  <c r="B25"/>
  <c r="B26" s="1"/>
  <c r="B27" s="1"/>
  <c r="B14"/>
  <c r="B24"/>
  <c r="B23"/>
  <c r="B7"/>
  <c r="B13"/>
  <c r="E10"/>
  <c r="E6"/>
  <c r="E5"/>
  <c r="B29" l="1"/>
  <c r="B22" i="2"/>
  <c r="A23"/>
  <c r="C20"/>
  <c r="D20" s="1"/>
  <c r="E20"/>
  <c r="C19"/>
  <c r="D19" s="1"/>
  <c r="B21"/>
  <c r="E18"/>
  <c r="E21" l="1"/>
  <c r="C21"/>
  <c r="D21" s="1"/>
  <c r="E22"/>
  <c r="C22"/>
  <c r="D22" s="1"/>
  <c r="B23"/>
  <c r="A24"/>
  <c r="E23" l="1"/>
  <c r="C23"/>
  <c r="D23" s="1"/>
  <c r="A25"/>
  <c r="B24"/>
  <c r="E24" l="1"/>
  <c r="C24"/>
  <c r="D24" s="1"/>
  <c r="B25"/>
  <c r="C25" l="1"/>
  <c r="D25" s="1"/>
  <c r="E25"/>
</calcChain>
</file>

<file path=xl/sharedStrings.xml><?xml version="1.0" encoding="utf-8"?>
<sst xmlns="http://schemas.openxmlformats.org/spreadsheetml/2006/main" count="104" uniqueCount="48">
  <si>
    <t>Tubo accio all'aperto in cui scorre acqua calda</t>
  </si>
  <si>
    <t>Taria</t>
  </si>
  <si>
    <t>di</t>
  </si>
  <si>
    <t>de</t>
  </si>
  <si>
    <t>L</t>
  </si>
  <si>
    <t>w/m2 k</t>
  </si>
  <si>
    <t>°C</t>
  </si>
  <si>
    <t>mm</t>
  </si>
  <si>
    <t>m</t>
  </si>
  <si>
    <t>v acqua</t>
  </si>
  <si>
    <t>m/s</t>
  </si>
  <si>
    <t>Ai</t>
  </si>
  <si>
    <t>Ae</t>
  </si>
  <si>
    <t>TH20 in</t>
  </si>
  <si>
    <t>m2</t>
  </si>
  <si>
    <t>ro 95°C</t>
  </si>
  <si>
    <t>Kg/s</t>
  </si>
  <si>
    <t>r medio</t>
  </si>
  <si>
    <t>cs 95°C</t>
  </si>
  <si>
    <t>densita</t>
  </si>
  <si>
    <t>calore specifico</t>
  </si>
  <si>
    <t>J/kg/k</t>
  </si>
  <si>
    <t>Kg/m3</t>
  </si>
  <si>
    <t>del tubo non isolato</t>
  </si>
  <si>
    <t>s</t>
  </si>
  <si>
    <t>landa tubo</t>
  </si>
  <si>
    <t>hint</t>
  </si>
  <si>
    <t>hest</t>
  </si>
  <si>
    <t>U tubo</t>
  </si>
  <si>
    <t>6.28* r * U * L / m *cs</t>
  </si>
  <si>
    <t>Tout</t>
  </si>
  <si>
    <t>Tout = Ta + (Tin-Ta) * e^-(6.28* r * U * L / m *cs)</t>
  </si>
  <si>
    <t>Cacolo la temperatura in uscita dal tubo non isolato</t>
  </si>
  <si>
    <t>landa l.r</t>
  </si>
  <si>
    <t>Isoliamo il tubo con 1 cm  di lana di roccia</t>
  </si>
  <si>
    <t>Verificare che all'uscita del tubo l'acqua abbia una T&gt;90°C</t>
  </si>
  <si>
    <t>portata</t>
  </si>
  <si>
    <t>Diametro ottimale isolamento</t>
  </si>
  <si>
    <t>landa iso</t>
  </si>
  <si>
    <t>w/m k</t>
  </si>
  <si>
    <t>r1</t>
  </si>
  <si>
    <t>r2</t>
  </si>
  <si>
    <t>r3</t>
  </si>
  <si>
    <t>Rtot</t>
  </si>
  <si>
    <t>Q</t>
  </si>
  <si>
    <t>watt</t>
  </si>
  <si>
    <t>Q1</t>
  </si>
  <si>
    <t>Q2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</si>
</sst>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11</xdr:row>
      <xdr:rowOff>180975</xdr:rowOff>
    </xdr:from>
    <xdr:to>
      <xdr:col>7</xdr:col>
      <xdr:colOff>561974</xdr:colOff>
      <xdr:row>19</xdr:row>
      <xdr:rowOff>66675</xdr:rowOff>
    </xdr:to>
    <xdr:grpSp>
      <xdr:nvGrpSpPr>
        <xdr:cNvPr id="11" name="Gruppo 10"/>
        <xdr:cNvGrpSpPr/>
      </xdr:nvGrpSpPr>
      <xdr:grpSpPr>
        <a:xfrm>
          <a:off x="3495674" y="2276475"/>
          <a:ext cx="1476375" cy="1409700"/>
          <a:chOff x="5353049" y="542925"/>
          <a:chExt cx="1476375" cy="1409700"/>
        </a:xfrm>
      </xdr:grpSpPr>
      <xdr:sp macro="" textlink="">
        <xdr:nvSpPr>
          <xdr:cNvPr id="2" name="Ovale 1"/>
          <xdr:cNvSpPr/>
        </xdr:nvSpPr>
        <xdr:spPr>
          <a:xfrm>
            <a:off x="5648325" y="857250"/>
            <a:ext cx="885825" cy="809625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3" name="Ovale 2"/>
          <xdr:cNvSpPr/>
        </xdr:nvSpPr>
        <xdr:spPr>
          <a:xfrm>
            <a:off x="5572125" y="771526"/>
            <a:ext cx="1047750" cy="97155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sp macro="" textlink="">
        <xdr:nvSpPr>
          <xdr:cNvPr id="4" name="Ovale 3"/>
          <xdr:cNvSpPr/>
        </xdr:nvSpPr>
        <xdr:spPr>
          <a:xfrm>
            <a:off x="5353049" y="542925"/>
            <a:ext cx="1476375" cy="140970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it-IT" sz="1100"/>
          </a:p>
        </xdr:txBody>
      </xdr:sp>
      <xdr:cxnSp macro="">
        <xdr:nvCxnSpPr>
          <xdr:cNvPr id="6" name="Connettore 2 5"/>
          <xdr:cNvCxnSpPr>
            <a:endCxn id="2" idx="0"/>
          </xdr:cNvCxnSpPr>
        </xdr:nvCxnSpPr>
        <xdr:spPr>
          <a:xfrm rot="5400000" flipH="1" flipV="1">
            <a:off x="5865019" y="1059657"/>
            <a:ext cx="428625" cy="23813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ttore 2 7"/>
          <xdr:cNvCxnSpPr>
            <a:endCxn id="3" idx="5"/>
          </xdr:cNvCxnSpPr>
        </xdr:nvCxnSpPr>
        <xdr:spPr>
          <a:xfrm>
            <a:off x="6076950" y="1295400"/>
            <a:ext cx="389485" cy="305396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ttore 2 9"/>
          <xdr:cNvCxnSpPr>
            <a:endCxn id="4" idx="3"/>
          </xdr:cNvCxnSpPr>
        </xdr:nvCxnSpPr>
        <xdr:spPr>
          <a:xfrm rot="10800000" flipV="1">
            <a:off x="5569260" y="1285875"/>
            <a:ext cx="507691" cy="460304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opLeftCell="A2" workbookViewId="0">
      <selection activeCell="B29" sqref="B29"/>
    </sheetView>
  </sheetViews>
  <sheetFormatPr defaultRowHeight="15"/>
  <cols>
    <col min="1" max="1" width="23.28515625" customWidth="1"/>
    <col min="3" max="3" width="9.7109375" bestFit="1" customWidth="1"/>
    <col min="7" max="7" width="16.140625" customWidth="1"/>
  </cols>
  <sheetData>
    <row r="1" spans="1:8">
      <c r="A1" s="4" t="s">
        <v>0</v>
      </c>
    </row>
    <row r="2" spans="1:8">
      <c r="A2" s="5" t="s">
        <v>35</v>
      </c>
      <c r="B2" s="5"/>
      <c r="C2" s="5"/>
      <c r="D2" s="5"/>
      <c r="E2" s="5"/>
      <c r="F2" s="5"/>
      <c r="G2" s="5"/>
      <c r="H2" s="5"/>
    </row>
    <row r="3" spans="1:8">
      <c r="A3" t="s">
        <v>13</v>
      </c>
      <c r="B3">
        <v>95</v>
      </c>
      <c r="C3" t="s">
        <v>6</v>
      </c>
    </row>
    <row r="4" spans="1:8">
      <c r="A4" t="s">
        <v>1</v>
      </c>
      <c r="B4">
        <v>10</v>
      </c>
      <c r="C4" t="s">
        <v>6</v>
      </c>
    </row>
    <row r="5" spans="1:8">
      <c r="A5" t="s">
        <v>2</v>
      </c>
      <c r="B5">
        <v>38.1</v>
      </c>
      <c r="C5" t="s">
        <v>7</v>
      </c>
      <c r="D5" t="s">
        <v>11</v>
      </c>
      <c r="E5">
        <f>3.14*B5^2/4 / 10^6</f>
        <v>1.1395138500000001E-3</v>
      </c>
      <c r="F5" t="s">
        <v>14</v>
      </c>
    </row>
    <row r="6" spans="1:8">
      <c r="A6" t="s">
        <v>3</v>
      </c>
      <c r="B6">
        <v>48.3</v>
      </c>
      <c r="C6" t="s">
        <v>7</v>
      </c>
      <c r="D6" t="s">
        <v>12</v>
      </c>
      <c r="E6">
        <f>3.14*B6^2/4 / 10^6</f>
        <v>1.83131865E-3</v>
      </c>
      <c r="F6" t="s">
        <v>14</v>
      </c>
    </row>
    <row r="7" spans="1:8">
      <c r="A7" t="s">
        <v>24</v>
      </c>
      <c r="B7">
        <f>(B6-B5)/2</f>
        <v>5.0999999999999979</v>
      </c>
      <c r="C7" t="s">
        <v>7</v>
      </c>
    </row>
    <row r="8" spans="1:8">
      <c r="A8" t="s">
        <v>4</v>
      </c>
      <c r="B8">
        <v>100</v>
      </c>
      <c r="C8" t="s">
        <v>8</v>
      </c>
      <c r="D8" t="s">
        <v>15</v>
      </c>
      <c r="E8">
        <v>961.8</v>
      </c>
      <c r="F8" t="s">
        <v>22</v>
      </c>
      <c r="G8" t="s">
        <v>19</v>
      </c>
    </row>
    <row r="9" spans="1:8">
      <c r="A9" t="s">
        <v>25</v>
      </c>
      <c r="B9">
        <v>54</v>
      </c>
      <c r="C9" t="s">
        <v>5</v>
      </c>
      <c r="D9" t="s">
        <v>18</v>
      </c>
      <c r="E9">
        <v>4205</v>
      </c>
      <c r="F9" t="s">
        <v>21</v>
      </c>
      <c r="G9" t="s">
        <v>20</v>
      </c>
    </row>
    <row r="10" spans="1:8">
      <c r="A10" t="s">
        <v>9</v>
      </c>
      <c r="B10">
        <v>0.25</v>
      </c>
      <c r="C10" t="s">
        <v>10</v>
      </c>
      <c r="D10" t="s">
        <v>8</v>
      </c>
      <c r="E10" s="2">
        <f>E5*B10*E8</f>
        <v>0.27399610523250001</v>
      </c>
      <c r="F10" t="s">
        <v>16</v>
      </c>
      <c r="G10" t="s">
        <v>36</v>
      </c>
    </row>
    <row r="11" spans="1:8">
      <c r="A11" t="s">
        <v>26</v>
      </c>
      <c r="B11">
        <v>2000</v>
      </c>
      <c r="C11" t="s">
        <v>5</v>
      </c>
      <c r="D11" t="s">
        <v>27</v>
      </c>
      <c r="E11">
        <v>10</v>
      </c>
      <c r="F11" t="s">
        <v>5</v>
      </c>
    </row>
    <row r="13" spans="1:8">
      <c r="A13" t="s">
        <v>17</v>
      </c>
      <c r="B13">
        <f>(B5/2+B6/2)/2 /1000</f>
        <v>2.1600000000000001E-2</v>
      </c>
      <c r="C13" t="s">
        <v>8</v>
      </c>
      <c r="D13" s="5" t="s">
        <v>23</v>
      </c>
      <c r="E13" s="5"/>
      <c r="F13" s="5"/>
    </row>
    <row r="14" spans="1:8">
      <c r="A14" t="s">
        <v>28</v>
      </c>
      <c r="B14" s="1">
        <f>(1/$B$11+1/$E$11+$B$7/1000/$B$9)^-1</f>
        <v>9.9409068316120841</v>
      </c>
      <c r="C14" t="s">
        <v>5</v>
      </c>
    </row>
    <row r="16" spans="1:8">
      <c r="A16" t="s">
        <v>32</v>
      </c>
    </row>
    <row r="17" spans="1:8">
      <c r="A17" s="5" t="s">
        <v>31</v>
      </c>
      <c r="B17" s="5"/>
      <c r="C17" s="5"/>
      <c r="D17" s="5"/>
      <c r="E17" s="5"/>
      <c r="F17" s="5"/>
      <c r="G17" s="5"/>
      <c r="H17" s="5"/>
    </row>
    <row r="18" spans="1:8">
      <c r="A18" t="s">
        <v>29</v>
      </c>
      <c r="C18" s="2">
        <f>(6.26*B13*B14*$B$8)/($E$10*$E$9)</f>
        <v>0.11666583621231927</v>
      </c>
    </row>
    <row r="19" spans="1:8">
      <c r="A19" t="s">
        <v>30</v>
      </c>
      <c r="B19" s="3">
        <f>$B$4+($B$3-$B$4)*EXP(-C18)</f>
        <v>85.640013349533859</v>
      </c>
      <c r="C19" t="s">
        <v>6</v>
      </c>
    </row>
    <row r="21" spans="1:8">
      <c r="A21" t="s">
        <v>34</v>
      </c>
      <c r="D21">
        <v>0.01</v>
      </c>
      <c r="E21" t="s">
        <v>8</v>
      </c>
    </row>
    <row r="22" spans="1:8">
      <c r="A22" t="s">
        <v>33</v>
      </c>
      <c r="B22">
        <v>3.2000000000000001E-2</v>
      </c>
    </row>
    <row r="23" spans="1:8">
      <c r="A23" t="s">
        <v>3</v>
      </c>
      <c r="B23">
        <f>B6+20</f>
        <v>68.3</v>
      </c>
      <c r="C23" t="s">
        <v>7</v>
      </c>
    </row>
    <row r="24" spans="1:8">
      <c r="A24" t="s">
        <v>17</v>
      </c>
      <c r="B24">
        <f>(B23/2+B5/2)/2/1000</f>
        <v>2.6600000000000002E-2</v>
      </c>
      <c r="C24" t="s">
        <v>7</v>
      </c>
    </row>
    <row r="25" spans="1:8">
      <c r="A25" t="s">
        <v>28</v>
      </c>
      <c r="B25" s="1">
        <f>(1/$B$11+1/$E$11+$B$7/1000/$B$9+D21/B22)^-1</f>
        <v>2.4207539303629786</v>
      </c>
      <c r="C25" t="s">
        <v>5</v>
      </c>
    </row>
    <row r="26" spans="1:8">
      <c r="A26" t="s">
        <v>29</v>
      </c>
      <c r="B26" s="2">
        <f>(6.26*B24*B25*$B$8)/($E$10*$E$9)</f>
        <v>3.4986155803835975E-2</v>
      </c>
    </row>
    <row r="27" spans="1:8">
      <c r="A27" t="s">
        <v>30</v>
      </c>
      <c r="B27" s="3">
        <f>$B$4+($B$3-$B$4)*EXP(-B26)</f>
        <v>92.077596672376615</v>
      </c>
      <c r="C27" t="s">
        <v>6</v>
      </c>
    </row>
    <row r="29" spans="1:8">
      <c r="A29" t="s">
        <v>44</v>
      </c>
      <c r="B29" s="1">
        <f>2*3.14*B24*B8*B25*(B3-B4)</f>
        <v>3437.2478717538365</v>
      </c>
      <c r="C29" t="s">
        <v>45</v>
      </c>
    </row>
  </sheetData>
  <mergeCells count="3">
    <mergeCell ref="A17:H17"/>
    <mergeCell ref="A2:H2"/>
    <mergeCell ref="D13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2"/>
  <sheetViews>
    <sheetView tabSelected="1" workbookViewId="0">
      <selection sqref="A1:H25"/>
    </sheetView>
  </sheetViews>
  <sheetFormatPr defaultRowHeight="15"/>
  <cols>
    <col min="1" max="1" width="10.7109375" customWidth="1"/>
    <col min="2" max="2" width="8.85546875" customWidth="1"/>
    <col min="4" max="4" width="8.85546875" customWidth="1"/>
    <col min="5" max="5" width="10.28515625" customWidth="1"/>
  </cols>
  <sheetData>
    <row r="1" spans="1:7">
      <c r="A1" t="s">
        <v>37</v>
      </c>
    </row>
    <row r="2" spans="1:7">
      <c r="A2" t="s">
        <v>13</v>
      </c>
      <c r="B2">
        <v>95</v>
      </c>
      <c r="C2" t="s">
        <v>6</v>
      </c>
    </row>
    <row r="3" spans="1:7">
      <c r="A3" t="s">
        <v>1</v>
      </c>
      <c r="B3">
        <v>10</v>
      </c>
      <c r="C3" t="s">
        <v>6</v>
      </c>
    </row>
    <row r="4" spans="1:7">
      <c r="A4" t="s">
        <v>2</v>
      </c>
      <c r="B4">
        <v>38.1</v>
      </c>
      <c r="C4" t="s">
        <v>7</v>
      </c>
      <c r="D4" t="s">
        <v>11</v>
      </c>
      <c r="E4">
        <f>3.14*B4^2/4 / 10^6</f>
        <v>1.1395138500000001E-3</v>
      </c>
      <c r="F4" t="s">
        <v>14</v>
      </c>
    </row>
    <row r="5" spans="1:7">
      <c r="A5" t="s">
        <v>3</v>
      </c>
      <c r="B5">
        <v>48.3</v>
      </c>
      <c r="C5" t="s">
        <v>7</v>
      </c>
      <c r="D5" t="s">
        <v>12</v>
      </c>
      <c r="E5">
        <f>3.14*B5^2/4 / 10^6</f>
        <v>1.83131865E-3</v>
      </c>
      <c r="F5" t="s">
        <v>14</v>
      </c>
    </row>
    <row r="6" spans="1:7">
      <c r="A6" t="s">
        <v>24</v>
      </c>
      <c r="B6">
        <f>(B5-B4)/2</f>
        <v>5.0999999999999979</v>
      </c>
      <c r="C6" t="s">
        <v>7</v>
      </c>
    </row>
    <row r="7" spans="1:7">
      <c r="A7" t="s">
        <v>4</v>
      </c>
      <c r="B7">
        <v>100</v>
      </c>
      <c r="C7" t="s">
        <v>8</v>
      </c>
      <c r="D7" t="s">
        <v>15</v>
      </c>
      <c r="E7">
        <v>961.8</v>
      </c>
      <c r="F7" t="s">
        <v>22</v>
      </c>
      <c r="G7" t="s">
        <v>19</v>
      </c>
    </row>
    <row r="8" spans="1:7">
      <c r="A8" t="s">
        <v>25</v>
      </c>
      <c r="B8">
        <v>54</v>
      </c>
      <c r="C8" t="s">
        <v>39</v>
      </c>
      <c r="D8" t="s">
        <v>18</v>
      </c>
      <c r="E8">
        <v>4205</v>
      </c>
      <c r="F8" t="s">
        <v>21</v>
      </c>
      <c r="G8" t="s">
        <v>20</v>
      </c>
    </row>
    <row r="9" spans="1:7">
      <c r="A9" t="s">
        <v>9</v>
      </c>
      <c r="B9">
        <v>0.25</v>
      </c>
      <c r="C9" t="s">
        <v>10</v>
      </c>
      <c r="D9" t="s">
        <v>8</v>
      </c>
      <c r="E9" s="2">
        <f>E4*B9*E7</f>
        <v>0.27399610523250001</v>
      </c>
      <c r="F9" t="s">
        <v>16</v>
      </c>
      <c r="G9" t="s">
        <v>36</v>
      </c>
    </row>
    <row r="10" spans="1:7">
      <c r="A10" t="s">
        <v>26</v>
      </c>
      <c r="B10">
        <v>10</v>
      </c>
      <c r="C10" t="s">
        <v>5</v>
      </c>
      <c r="D10" t="s">
        <v>27</v>
      </c>
      <c r="E10">
        <v>1000</v>
      </c>
      <c r="F10" t="s">
        <v>5</v>
      </c>
    </row>
    <row r="12" spans="1:7">
      <c r="A12" t="s">
        <v>38</v>
      </c>
      <c r="B12">
        <v>3.2000000000000001E-2</v>
      </c>
      <c r="C12" t="s">
        <v>39</v>
      </c>
    </row>
    <row r="13" spans="1:7">
      <c r="A13" t="s">
        <v>40</v>
      </c>
      <c r="B13">
        <f>B4/2/1000</f>
        <v>1.9050000000000001E-2</v>
      </c>
      <c r="C13" t="s">
        <v>8</v>
      </c>
    </row>
    <row r="14" spans="1:7">
      <c r="A14" t="s">
        <v>41</v>
      </c>
      <c r="B14">
        <f>B5/2/1000</f>
        <v>2.4149999999999998E-2</v>
      </c>
      <c r="C14" t="s">
        <v>8</v>
      </c>
    </row>
    <row r="16" spans="1:7">
      <c r="A16" t="s">
        <v>24</v>
      </c>
      <c r="B16" t="s">
        <v>42</v>
      </c>
      <c r="C16" t="s">
        <v>43</v>
      </c>
      <c r="D16" t="s">
        <v>46</v>
      </c>
      <c r="E16" t="s">
        <v>47</v>
      </c>
    </row>
    <row r="17" spans="1:6">
      <c r="A17">
        <v>0.01</v>
      </c>
      <c r="B17">
        <f>$B$14+A17</f>
        <v>3.415E-2</v>
      </c>
      <c r="C17">
        <f>1/($B$10*6.28*$B$13*$B$7)+1/($E$10*6.28*B17*$B$7)+LN($B$14/$B$13)/(6.26*$B$8*$B$7)+LN(B17/$B$14)/(6.26*$B$12*$B$7)</f>
        <v>2.5708709815123222E-2</v>
      </c>
      <c r="D17" s="6">
        <f>($B$2-$B$3)/C17</f>
        <v>3306.272489411293</v>
      </c>
      <c r="E17" s="6">
        <f>(6.28*$B$13*$B$7*($B$2-$B$3))/(1/$B$10+$B$13/(B17*$E$10)+LN($B$14/$B$13)*$B$13/$B$8+LN(B17/$B$14)*$B$13/$B$12)</f>
        <v>3313.3746156432321</v>
      </c>
      <c r="F17" s="6"/>
    </row>
    <row r="18" spans="1:6">
      <c r="A18">
        <f>A17+0.01</f>
        <v>0.02</v>
      </c>
      <c r="B18">
        <f>$B$14+A18</f>
        <v>4.4149999999999995E-2</v>
      </c>
      <c r="C18">
        <f>1/($B$10*6.28*$B$13*$B$7)+1/($E$10*6.28*B18*$B$7)+LN($B$14/$B$13)/(6.26*$B$8*$B$7)+LN(B18/$B$14)/(6.26*$B$12*$B$7)</f>
        <v>3.8519151923303512E-2</v>
      </c>
      <c r="D18" s="6">
        <f>($B$2-$B$3)/C18</f>
        <v>2206.6944819877062</v>
      </c>
      <c r="E18" s="6">
        <f t="shared" ref="E18:E81" si="0">(6.28*$B$13*$B$7*($B$2-$B$3))/(1/$B$10+$B$13/(B18*$E$10)+LN($B$14/$B$13)*$B$13/$B$8+LN(B18/$B$14)*$B$13/$B$12)</f>
        <v>2212.2042740518855</v>
      </c>
    </row>
    <row r="19" spans="1:6">
      <c r="A19">
        <f t="shared" ref="A19:A25" si="1">A18+0.01</f>
        <v>0.03</v>
      </c>
      <c r="B19">
        <f t="shared" ref="B19:B25" si="2">$B$14+A19</f>
        <v>5.4149999999999997E-2</v>
      </c>
      <c r="C19">
        <f t="shared" ref="C19:C25" si="3">1/($B$10*6.28*$B$13*$B$7)+1/($E$10*6.28*B19*$B$7)+LN($B$14/$B$13)/(6.26*$B$8*$B$7)+LN(B19/$B$14)/(6.26*$B$12*$B$7)</f>
        <v>4.870443656403662E-2</v>
      </c>
      <c r="D19" s="6">
        <f t="shared" ref="D19:D25" si="4">($B$2-$B$3)/C19</f>
        <v>1745.2208873875782</v>
      </c>
      <c r="E19" s="6">
        <f t="shared" ref="E19:E25" si="5">(6.28*$B$13*$B$7*($B$2-$B$3))/(1/$B$10+$B$13/(B19*$E$10)+LN($B$14/$B$13)*$B$13/$B$8+LN(B19/$B$14)*$B$13/$B$12)</f>
        <v>1749.833832151676</v>
      </c>
    </row>
    <row r="20" spans="1:6">
      <c r="A20">
        <f t="shared" si="1"/>
        <v>0.04</v>
      </c>
      <c r="B20">
        <f t="shared" si="2"/>
        <v>6.4149999999999999E-2</v>
      </c>
      <c r="C20">
        <f t="shared" si="3"/>
        <v>5.7159622805768008E-2</v>
      </c>
      <c r="D20" s="6">
        <f t="shared" si="4"/>
        <v>1487.0636968483041</v>
      </c>
      <c r="E20" s="6">
        <f t="shared" si="5"/>
        <v>1491.1159666841602</v>
      </c>
    </row>
    <row r="21" spans="1:6">
      <c r="A21">
        <f t="shared" si="1"/>
        <v>0.05</v>
      </c>
      <c r="B21">
        <f t="shared" si="2"/>
        <v>7.4149999999999994E-2</v>
      </c>
      <c r="C21">
        <f t="shared" si="3"/>
        <v>6.4388003324759538E-2</v>
      </c>
      <c r="D21" s="6">
        <f t="shared" si="4"/>
        <v>1320.1216936527428</v>
      </c>
      <c r="E21" s="6">
        <f t="shared" si="5"/>
        <v>1323.78887058392</v>
      </c>
    </row>
    <row r="22" spans="1:6">
      <c r="A22">
        <f t="shared" si="1"/>
        <v>6.0000000000000005E-2</v>
      </c>
      <c r="B22">
        <f t="shared" si="2"/>
        <v>8.4150000000000003E-2</v>
      </c>
      <c r="C22">
        <f t="shared" si="3"/>
        <v>7.0700889259604605E-2</v>
      </c>
      <c r="D22" s="6">
        <f t="shared" si="4"/>
        <v>1202.2479616612868</v>
      </c>
      <c r="E22" s="6">
        <f t="shared" si="5"/>
        <v>1205.6325805053912</v>
      </c>
    </row>
    <row r="23" spans="1:6">
      <c r="A23">
        <f t="shared" si="1"/>
        <v>7.0000000000000007E-2</v>
      </c>
      <c r="B23">
        <f t="shared" si="2"/>
        <v>9.4150000000000011E-2</v>
      </c>
      <c r="C23">
        <f t="shared" si="3"/>
        <v>7.6304327405627467E-2</v>
      </c>
      <c r="D23" s="6">
        <f t="shared" si="4"/>
        <v>1113.9604120765925</v>
      </c>
      <c r="E23" s="6">
        <f t="shared" si="5"/>
        <v>1117.1276198270846</v>
      </c>
    </row>
    <row r="24" spans="1:6">
      <c r="A24">
        <f t="shared" si="1"/>
        <v>0.08</v>
      </c>
      <c r="B24">
        <f t="shared" si="2"/>
        <v>0.10414999999999999</v>
      </c>
      <c r="C24">
        <f t="shared" si="3"/>
        <v>8.134178659734452E-2</v>
      </c>
      <c r="D24" s="6">
        <f t="shared" si="4"/>
        <v>1044.9733593972339</v>
      </c>
      <c r="E24" s="6">
        <f t="shared" si="5"/>
        <v>1047.9672424348362</v>
      </c>
    </row>
    <row r="25" spans="1:6">
      <c r="A25">
        <f t="shared" si="1"/>
        <v>0.09</v>
      </c>
      <c r="B25">
        <f t="shared" si="2"/>
        <v>0.11415</v>
      </c>
      <c r="C25">
        <f t="shared" si="3"/>
        <v>8.591718469662861E-2</v>
      </c>
      <c r="D25" s="6">
        <f t="shared" si="4"/>
        <v>989.32478176668417</v>
      </c>
      <c r="E25" s="6">
        <f t="shared" si="5"/>
        <v>992.17665224672646</v>
      </c>
    </row>
    <row r="26" spans="1:6">
      <c r="D26" s="6"/>
      <c r="E26" s="6"/>
    </row>
    <row r="27" spans="1:6">
      <c r="D27" s="6"/>
      <c r="E27" s="6"/>
    </row>
    <row r="28" spans="1:6">
      <c r="D28" s="6"/>
      <c r="E28" s="6"/>
    </row>
    <row r="29" spans="1:6">
      <c r="D29" s="6"/>
      <c r="E29" s="6"/>
    </row>
    <row r="30" spans="1:6">
      <c r="D30" s="6"/>
      <c r="E30" s="6"/>
    </row>
    <row r="31" spans="1:6">
      <c r="D31" s="6"/>
      <c r="E31" s="6"/>
    </row>
    <row r="32" spans="1:6">
      <c r="D32" s="6"/>
      <c r="E32" s="6"/>
    </row>
    <row r="33" spans="4:5">
      <c r="D33" s="6"/>
      <c r="E33" s="6"/>
    </row>
    <row r="34" spans="4:5">
      <c r="D34" s="6"/>
      <c r="E34" s="6"/>
    </row>
    <row r="35" spans="4:5">
      <c r="D35" s="6"/>
      <c r="E35" s="6"/>
    </row>
    <row r="36" spans="4:5">
      <c r="D36" s="6"/>
      <c r="E36" s="6"/>
    </row>
    <row r="37" spans="4:5">
      <c r="D37" s="6"/>
      <c r="E37" s="6"/>
    </row>
    <row r="38" spans="4:5">
      <c r="D38" s="6"/>
      <c r="E38" s="6"/>
    </row>
    <row r="39" spans="4:5">
      <c r="D39" s="6"/>
      <c r="E39" s="6"/>
    </row>
    <row r="40" spans="4:5">
      <c r="D40" s="6"/>
      <c r="E40" s="6"/>
    </row>
    <row r="41" spans="4:5">
      <c r="D41" s="6"/>
      <c r="E41" s="6"/>
    </row>
    <row r="42" spans="4:5">
      <c r="D42" s="6"/>
      <c r="E42" s="6"/>
    </row>
    <row r="43" spans="4:5">
      <c r="D43" s="6"/>
      <c r="E43" s="6"/>
    </row>
    <row r="44" spans="4:5">
      <c r="D44" s="6"/>
      <c r="E44" s="6"/>
    </row>
    <row r="45" spans="4:5">
      <c r="D45" s="6"/>
      <c r="E45" s="6"/>
    </row>
    <row r="46" spans="4:5">
      <c r="D46" s="6"/>
      <c r="E46" s="6"/>
    </row>
    <row r="47" spans="4:5">
      <c r="D47" s="6"/>
      <c r="E47" s="6"/>
    </row>
    <row r="48" spans="4:5">
      <c r="D48" s="6"/>
      <c r="E48" s="6"/>
    </row>
    <row r="49" spans="4:5">
      <c r="D49" s="6"/>
      <c r="E49" s="6"/>
    </row>
    <row r="50" spans="4:5">
      <c r="D50" s="6"/>
      <c r="E50" s="6"/>
    </row>
    <row r="51" spans="4:5">
      <c r="D51" s="6"/>
      <c r="E51" s="6"/>
    </row>
    <row r="52" spans="4:5">
      <c r="D52" s="6"/>
      <c r="E52" s="6"/>
    </row>
    <row r="53" spans="4:5">
      <c r="D53" s="6"/>
      <c r="E53" s="6"/>
    </row>
    <row r="54" spans="4:5">
      <c r="D54" s="6"/>
      <c r="E54" s="6"/>
    </row>
    <row r="55" spans="4:5">
      <c r="D55" s="6"/>
      <c r="E55" s="6"/>
    </row>
    <row r="56" spans="4:5">
      <c r="D56" s="6"/>
      <c r="E56" s="6"/>
    </row>
    <row r="57" spans="4:5">
      <c r="D57" s="6"/>
      <c r="E57" s="6"/>
    </row>
    <row r="58" spans="4:5">
      <c r="D58" s="6"/>
      <c r="E58" s="6"/>
    </row>
    <row r="59" spans="4:5">
      <c r="D59" s="6"/>
      <c r="E59" s="6"/>
    </row>
    <row r="60" spans="4:5">
      <c r="D60" s="6"/>
      <c r="E60" s="6"/>
    </row>
    <row r="61" spans="4:5">
      <c r="D61" s="6"/>
      <c r="E61" s="6"/>
    </row>
    <row r="62" spans="4:5">
      <c r="D62" s="6"/>
      <c r="E62" s="6"/>
    </row>
    <row r="63" spans="4:5">
      <c r="D63" s="6"/>
      <c r="E63" s="6"/>
    </row>
    <row r="64" spans="4:5">
      <c r="D64" s="6"/>
      <c r="E64" s="6"/>
    </row>
    <row r="65" spans="4:5">
      <c r="D65" s="6"/>
      <c r="E65" s="6"/>
    </row>
    <row r="66" spans="4:5">
      <c r="D66" s="6"/>
      <c r="E66" s="6"/>
    </row>
    <row r="67" spans="4:5">
      <c r="D67" s="6"/>
      <c r="E67" s="6"/>
    </row>
    <row r="68" spans="4:5">
      <c r="D68" s="6"/>
      <c r="E68" s="6"/>
    </row>
    <row r="69" spans="4:5">
      <c r="D69" s="6"/>
      <c r="E69" s="6"/>
    </row>
    <row r="70" spans="4:5">
      <c r="D70" s="6"/>
      <c r="E70" s="6"/>
    </row>
    <row r="71" spans="4:5">
      <c r="D71" s="6"/>
      <c r="E71" s="6"/>
    </row>
    <row r="72" spans="4:5">
      <c r="D72" s="6"/>
      <c r="E72" s="6"/>
    </row>
    <row r="73" spans="4:5">
      <c r="D73" s="6"/>
      <c r="E73" s="6"/>
    </row>
    <row r="74" spans="4:5">
      <c r="D74" s="6"/>
      <c r="E74" s="6"/>
    </row>
    <row r="75" spans="4:5">
      <c r="D75" s="6"/>
      <c r="E75" s="6"/>
    </row>
    <row r="76" spans="4:5">
      <c r="D76" s="6"/>
      <c r="E76" s="6"/>
    </row>
    <row r="77" spans="4:5">
      <c r="D77" s="6"/>
      <c r="E77" s="6"/>
    </row>
    <row r="78" spans="4:5">
      <c r="D78" s="6"/>
      <c r="E78" s="6"/>
    </row>
    <row r="79" spans="4:5">
      <c r="D79" s="6"/>
      <c r="E79" s="6"/>
    </row>
    <row r="80" spans="4:5">
      <c r="D80" s="6"/>
      <c r="E80" s="6"/>
    </row>
    <row r="81" spans="4:5">
      <c r="D81" s="6"/>
      <c r="E81" s="6"/>
    </row>
    <row r="82" spans="4:5">
      <c r="D82" s="6"/>
      <c r="E82" s="6"/>
    </row>
    <row r="83" spans="4:5">
      <c r="D83" s="6"/>
      <c r="E83" s="6"/>
    </row>
    <row r="84" spans="4:5">
      <c r="D84" s="6"/>
      <c r="E84" s="6"/>
    </row>
    <row r="85" spans="4:5">
      <c r="D85" s="6"/>
      <c r="E85" s="6"/>
    </row>
    <row r="86" spans="4:5">
      <c r="D86" s="6"/>
      <c r="E86" s="6"/>
    </row>
    <row r="87" spans="4:5">
      <c r="D87" s="6"/>
      <c r="E87" s="6"/>
    </row>
    <row r="88" spans="4:5">
      <c r="D88" s="6"/>
      <c r="E88" s="6"/>
    </row>
    <row r="89" spans="4:5">
      <c r="D89" s="6"/>
      <c r="E89" s="6"/>
    </row>
    <row r="90" spans="4:5">
      <c r="D90" s="6"/>
      <c r="E90" s="6"/>
    </row>
    <row r="91" spans="4:5">
      <c r="D91" s="6"/>
      <c r="E91" s="6"/>
    </row>
    <row r="92" spans="4:5">
      <c r="D92" s="6"/>
      <c r="E92" s="6"/>
    </row>
    <row r="93" spans="4:5">
      <c r="D93" s="6"/>
      <c r="E93" s="6"/>
    </row>
    <row r="94" spans="4:5">
      <c r="D94" s="6"/>
      <c r="E94" s="6"/>
    </row>
    <row r="95" spans="4:5">
      <c r="D95" s="6"/>
      <c r="E95" s="6"/>
    </row>
    <row r="96" spans="4:5">
      <c r="D96" s="6"/>
      <c r="E96" s="6"/>
    </row>
    <row r="97" spans="4:5">
      <c r="D97" s="6"/>
      <c r="E97" s="6"/>
    </row>
    <row r="98" spans="4:5">
      <c r="D98" s="6"/>
      <c r="E98" s="6"/>
    </row>
    <row r="99" spans="4:5">
      <c r="D99" s="6"/>
      <c r="E99" s="6"/>
    </row>
    <row r="100" spans="4:5">
      <c r="D100" s="6"/>
      <c r="E100" s="6"/>
    </row>
    <row r="101" spans="4:5">
      <c r="D101" s="6"/>
      <c r="E101" s="6"/>
    </row>
    <row r="102" spans="4:5">
      <c r="D102" s="6"/>
      <c r="E102" s="6"/>
    </row>
    <row r="103" spans="4:5">
      <c r="D103" s="6"/>
      <c r="E103" s="6"/>
    </row>
    <row r="104" spans="4:5">
      <c r="D104" s="6"/>
      <c r="E104" s="6"/>
    </row>
    <row r="105" spans="4:5">
      <c r="D105" s="6"/>
      <c r="E105" s="6"/>
    </row>
    <row r="106" spans="4:5">
      <c r="D106" s="6"/>
      <c r="E106" s="6"/>
    </row>
    <row r="107" spans="4:5">
      <c r="D107" s="6"/>
      <c r="E107" s="6"/>
    </row>
    <row r="108" spans="4:5">
      <c r="D108" s="6"/>
      <c r="E108" s="6"/>
    </row>
    <row r="109" spans="4:5">
      <c r="D109" s="6"/>
      <c r="E109" s="6"/>
    </row>
    <row r="110" spans="4:5">
      <c r="D110" s="6"/>
      <c r="E110" s="6"/>
    </row>
    <row r="111" spans="4:5">
      <c r="D111" s="6"/>
      <c r="E111" s="6"/>
    </row>
    <row r="112" spans="4:5">
      <c r="D112" s="6"/>
      <c r="E112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2018-02-13T10:13:59Z</dcterms:created>
  <dcterms:modified xsi:type="dcterms:W3CDTF">2018-02-13T12:14:18Z</dcterms:modified>
</cp:coreProperties>
</file>